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activeTab="0"/>
  </bookViews>
  <sheets>
    <sheet name="Sheet1" sheetId="1" r:id="rId1"/>
    <sheet name="Sheet2" sheetId="2" r:id="rId2"/>
    <sheet name="Sheet3" sheetId="3" r:id="rId3"/>
  </sheets>
  <definedNames>
    <definedName name="_xlnm.Print_Area" localSheetId="0">'Sheet1'!$A$1:$H$47</definedName>
  </definedNames>
  <calcPr fullCalcOnLoad="1"/>
</workbook>
</file>

<file path=xl/sharedStrings.xml><?xml version="1.0" encoding="utf-8"?>
<sst xmlns="http://schemas.openxmlformats.org/spreadsheetml/2006/main" count="63" uniqueCount="32">
  <si>
    <t>Total ac</t>
  </si>
  <si>
    <t>Cropland</t>
  </si>
  <si>
    <t>ME</t>
  </si>
  <si>
    <t>MA</t>
  </si>
  <si>
    <t>NH</t>
  </si>
  <si>
    <t>RI</t>
  </si>
  <si>
    <t>VT</t>
  </si>
  <si>
    <t>New Eng</t>
  </si>
  <si>
    <t>Farm land</t>
  </si>
  <si>
    <t>CT 2007</t>
  </si>
  <si>
    <t>% Farm land</t>
  </si>
  <si>
    <t>CT 1945</t>
  </si>
  <si>
    <t>CT 1910</t>
  </si>
  <si>
    <t>% Forest</t>
  </si>
  <si>
    <t>% Dev</t>
  </si>
  <si>
    <t>New England States Ag Land -- US Ag Census (1,000 Acres)</t>
  </si>
  <si>
    <t>Farm</t>
  </si>
  <si>
    <t>Forest</t>
  </si>
  <si>
    <t>Dev</t>
  </si>
  <si>
    <t>Pastureland</t>
  </si>
  <si>
    <t>Omnivore's Delight 2060</t>
  </si>
  <si>
    <t xml:space="preserve">CT </t>
  </si>
  <si>
    <t>CT</t>
  </si>
  <si>
    <t xml:space="preserve">Note: 2060 vision acreages derived by iterative process involving 1) keeping S NE states at 50% forest and total NE forest cover &gt;70%; 2) allowing small % growth in dev; </t>
  </si>
  <si>
    <t>Regional Reliance 2060</t>
  </si>
  <si>
    <t>Extra Crop</t>
  </si>
  <si>
    <t>From Dev</t>
  </si>
  <si>
    <t>3) choosing farmland acreages that would sum to 6 M ac for Omni Deli and 7M ac for Regional Reliance; 4) choosing state farmland acreages most compatible with 1945 and 1910</t>
  </si>
  <si>
    <t>CT 2012</t>
  </si>
  <si>
    <t>Note: 2007 Forest and Dev percentages derived by modifying NRCS NRI 2003 data to make compatible with USDA Ag census data.  NRI data show slightly more ag, more dev, less forest.  Acreage totals for each state exclude water bodies.</t>
  </si>
  <si>
    <t>(% Dev estimated from Brian Hall W+W 2010 graph)</t>
  </si>
  <si>
    <t>Note: 1910, 1945, 2007, 2012 "cropland" = total cropland however used; "pastureland" =  permanent pasture other than cropland pastured or woodland pastured.  Ie, cropland pastured appears in "cropland" number, woodland pastured is not counted under Farmland at all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</si>
</sst>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Alignment="1">
      <alignment/>
    </xf>
    <xf numFmtId="0" fontId="0" fillId="0" borderId="10" xfId="0" applyBorder="1" applyAlignment="1">
      <alignment/>
    </xf>
    <xf numFmtId="3" fontId="0" fillId="0" borderId="0" xfId="0" applyNumberFormat="1" applyAlignment="1">
      <alignment/>
    </xf>
    <xf numFmtId="3" fontId="0" fillId="0" borderId="10" xfId="0" applyNumberFormat="1" applyBorder="1" applyAlignment="1">
      <alignment/>
    </xf>
    <xf numFmtId="0" fontId="0" fillId="0" borderId="11" xfId="0" applyBorder="1" applyAlignment="1">
      <alignment/>
    </xf>
    <xf numFmtId="3" fontId="0" fillId="0" borderId="11" xfId="0" applyNumberFormat="1" applyBorder="1" applyAlignment="1">
      <alignment/>
    </xf>
    <xf numFmtId="0" fontId="0" fillId="0" borderId="0" xfId="0" applyBorder="1" applyAlignment="1">
      <alignment/>
    </xf>
    <xf numFmtId="3" fontId="0" fillId="0" borderId="0" xfId="0" applyNumberFormat="1" applyBorder="1" applyAlignment="1">
      <alignment/>
    </xf>
    <xf numFmtId="9" fontId="0" fillId="0" borderId="0" xfId="0" applyNumberFormat="1" applyAlignment="1">
      <alignment/>
    </xf>
    <xf numFmtId="9" fontId="0" fillId="0" borderId="10" xfId="0" applyNumberFormat="1" applyBorder="1" applyAlignment="1">
      <alignment/>
    </xf>
    <xf numFmtId="9" fontId="0" fillId="0" borderId="0" xfId="0" applyNumberFormat="1" applyBorder="1" applyAlignment="1">
      <alignment/>
    </xf>
    <xf numFmtId="9" fontId="0" fillId="0" borderId="11" xfId="0" applyNumberFormat="1" applyBorder="1" applyAlignment="1">
      <alignment/>
    </xf>
    <xf numFmtId="0" fontId="37" fillId="0" borderId="0" xfId="0" applyFont="1" applyAlignment="1">
      <alignment/>
    </xf>
    <xf numFmtId="0" fontId="0" fillId="0" borderId="10" xfId="0" applyFont="1" applyBorder="1" applyAlignment="1">
      <alignment/>
    </xf>
    <xf numFmtId="0" fontId="0" fillId="0" borderId="0" xfId="0" applyFont="1" applyBorder="1" applyAlignment="1">
      <alignment/>
    </xf>
    <xf numFmtId="1" fontId="0" fillId="0" borderId="0" xfId="0" applyNumberFormat="1" applyAlignment="1">
      <alignment/>
    </xf>
    <xf numFmtId="1"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tabSelected="1" zoomScalePageLayoutView="0" workbookViewId="0" topLeftCell="A1">
      <pane ySplit="975" topLeftCell="A19" activePane="bottomLeft" state="split"/>
      <selection pane="topLeft" activeCell="A1" sqref="A1"/>
      <selection pane="bottomLeft" activeCell="A59" sqref="A59"/>
    </sheetView>
  </sheetViews>
  <sheetFormatPr defaultColWidth="9.140625" defaultRowHeight="12.75"/>
  <cols>
    <col min="1" max="1" width="15.421875" style="0" customWidth="1"/>
    <col min="4" max="4" width="11.28125" style="0" customWidth="1"/>
    <col min="6" max="6" width="11.421875" style="0" customWidth="1"/>
    <col min="7" max="7" width="9.28125" style="0" bestFit="1" customWidth="1"/>
    <col min="11" max="11" width="11.421875" style="0" customWidth="1"/>
    <col min="14" max="14" width="10.00390625" style="0" customWidth="1"/>
  </cols>
  <sheetData>
    <row r="1" ht="12.75">
      <c r="A1" t="s">
        <v>15</v>
      </c>
    </row>
    <row r="3" spans="2:18" s="4" customFormat="1" ht="13.5" thickBot="1">
      <c r="B3" s="4" t="s">
        <v>0</v>
      </c>
      <c r="C3" s="4" t="s">
        <v>1</v>
      </c>
      <c r="D3" s="4" t="s">
        <v>19</v>
      </c>
      <c r="E3" s="4" t="s">
        <v>8</v>
      </c>
      <c r="F3" s="4" t="s">
        <v>10</v>
      </c>
      <c r="G3" s="4" t="s">
        <v>13</v>
      </c>
      <c r="H3" s="4" t="s">
        <v>14</v>
      </c>
      <c r="I3"/>
      <c r="J3"/>
      <c r="K3"/>
      <c r="L3"/>
      <c r="M3"/>
      <c r="N3"/>
      <c r="O3"/>
      <c r="P3"/>
      <c r="Q3"/>
      <c r="R3"/>
    </row>
    <row r="4" spans="1:8" ht="12.75">
      <c r="A4" t="s">
        <v>12</v>
      </c>
      <c r="B4" s="2">
        <v>3101</v>
      </c>
      <c r="C4" s="2">
        <v>535</v>
      </c>
      <c r="D4" s="2">
        <f aca="true" t="shared" si="0" ref="D4:D9">E4-C4</f>
        <v>453</v>
      </c>
      <c r="E4" s="2">
        <v>988</v>
      </c>
      <c r="F4" s="8">
        <f>(E4/B4)</f>
        <v>0.31860690099967753</v>
      </c>
      <c r="G4" s="8"/>
      <c r="H4" s="8"/>
    </row>
    <row r="5" spans="1:8" ht="12.75">
      <c r="A5" t="s">
        <v>2</v>
      </c>
      <c r="B5" s="2">
        <v>19746</v>
      </c>
      <c r="C5" s="2">
        <v>1588</v>
      </c>
      <c r="D5" s="2">
        <f t="shared" si="0"/>
        <v>773</v>
      </c>
      <c r="E5" s="2">
        <v>2361</v>
      </c>
      <c r="F5" s="8">
        <f aca="true" t="shared" si="1" ref="F5:F10">(E5/B5)</f>
        <v>0.11956852020662413</v>
      </c>
      <c r="G5" s="8"/>
      <c r="H5" s="8"/>
    </row>
    <row r="6" spans="1:8" ht="12.75">
      <c r="A6" t="s">
        <v>3</v>
      </c>
      <c r="B6" s="2">
        <v>4993</v>
      </c>
      <c r="C6" s="2">
        <v>655</v>
      </c>
      <c r="D6" s="2">
        <f t="shared" si="0"/>
        <v>510</v>
      </c>
      <c r="E6" s="2">
        <v>1165</v>
      </c>
      <c r="F6" s="8">
        <f t="shared" si="1"/>
        <v>0.23332665732024835</v>
      </c>
      <c r="G6" s="8"/>
      <c r="H6" s="8"/>
    </row>
    <row r="7" spans="1:8" ht="12.75">
      <c r="A7" t="s">
        <v>4</v>
      </c>
      <c r="B7" s="2">
        <v>5729</v>
      </c>
      <c r="C7" s="2">
        <v>593</v>
      </c>
      <c r="D7" s="2">
        <f t="shared" si="0"/>
        <v>336</v>
      </c>
      <c r="E7" s="2">
        <v>929</v>
      </c>
      <c r="F7" s="8">
        <f t="shared" si="1"/>
        <v>0.16215744458020598</v>
      </c>
      <c r="G7" s="8"/>
      <c r="H7" s="8"/>
    </row>
    <row r="8" spans="1:8" ht="12.75">
      <c r="A8" t="s">
        <v>5</v>
      </c>
      <c r="B8" s="2">
        <v>662</v>
      </c>
      <c r="C8" s="2">
        <v>84</v>
      </c>
      <c r="D8" s="2">
        <f t="shared" si="0"/>
        <v>94</v>
      </c>
      <c r="E8" s="2">
        <v>178</v>
      </c>
      <c r="F8" s="8">
        <f t="shared" si="1"/>
        <v>0.2688821752265861</v>
      </c>
      <c r="G8" s="8"/>
      <c r="H8" s="8"/>
    </row>
    <row r="9" spans="1:18" s="1" customFormat="1" ht="12.75">
      <c r="A9" s="1" t="s">
        <v>6</v>
      </c>
      <c r="B9" s="3">
        <v>5899</v>
      </c>
      <c r="C9" s="3">
        <v>1204</v>
      </c>
      <c r="D9" s="3">
        <f t="shared" si="0"/>
        <v>430</v>
      </c>
      <c r="E9" s="3">
        <v>1634</v>
      </c>
      <c r="F9" s="9">
        <f t="shared" si="1"/>
        <v>0.27699610103407357</v>
      </c>
      <c r="G9" s="9"/>
      <c r="H9" s="9"/>
      <c r="I9"/>
      <c r="J9"/>
      <c r="K9"/>
      <c r="L9"/>
      <c r="M9"/>
      <c r="N9"/>
      <c r="O9"/>
      <c r="P9"/>
      <c r="Q9"/>
      <c r="R9"/>
    </row>
    <row r="10" spans="1:8" ht="12.75">
      <c r="A10" t="s">
        <v>7</v>
      </c>
      <c r="B10" s="2">
        <f>SUM(B4:B9)</f>
        <v>40130</v>
      </c>
      <c r="C10" s="2">
        <f>SUM(C4:C9)</f>
        <v>4659</v>
      </c>
      <c r="D10" s="2">
        <f>SUM(D4:D9)</f>
        <v>2596</v>
      </c>
      <c r="E10" s="2">
        <f>SUM(E4:E9)</f>
        <v>7255</v>
      </c>
      <c r="F10" s="8">
        <f t="shared" si="1"/>
        <v>0.18078744081734363</v>
      </c>
      <c r="G10" s="8"/>
      <c r="H10" s="8"/>
    </row>
    <row r="11" spans="2:8" ht="12.75">
      <c r="B11" s="2"/>
      <c r="C11" s="2"/>
      <c r="D11" s="2"/>
      <c r="E11" s="2"/>
      <c r="F11" s="8"/>
      <c r="G11" s="8"/>
      <c r="H11" s="8"/>
    </row>
    <row r="12" spans="2:8" ht="12.75">
      <c r="B12" s="2"/>
      <c r="C12" s="2"/>
      <c r="D12" s="2"/>
      <c r="E12" s="2"/>
      <c r="F12" s="8"/>
      <c r="G12" s="8"/>
      <c r="H12" s="8"/>
    </row>
    <row r="13" spans="1:8" ht="12.75">
      <c r="A13" t="s">
        <v>11</v>
      </c>
      <c r="B13" s="2">
        <v>3101</v>
      </c>
      <c r="C13" s="2">
        <v>530</v>
      </c>
      <c r="D13" s="2">
        <v>270</v>
      </c>
      <c r="E13" s="2">
        <f aca="true" t="shared" si="2" ref="E13:E18">C13+D13</f>
        <v>800</v>
      </c>
      <c r="F13" s="8">
        <f>(E13/B13)</f>
        <v>0.2579812963560142</v>
      </c>
      <c r="G13" s="8"/>
      <c r="H13" s="8"/>
    </row>
    <row r="14" spans="1:8" ht="12.75">
      <c r="A14" t="s">
        <v>2</v>
      </c>
      <c r="B14" s="2">
        <v>19746</v>
      </c>
      <c r="C14" s="2">
        <v>1490</v>
      </c>
      <c r="D14" s="2">
        <v>439</v>
      </c>
      <c r="E14" s="2">
        <f t="shared" si="2"/>
        <v>1929</v>
      </c>
      <c r="F14" s="8">
        <f aca="true" t="shared" si="3" ref="F14:F19">(E14/B14)</f>
        <v>0.09769067152841082</v>
      </c>
      <c r="G14" s="8"/>
      <c r="H14" s="8"/>
    </row>
    <row r="15" spans="1:8" ht="12.75">
      <c r="A15" t="s">
        <v>3</v>
      </c>
      <c r="B15" s="2">
        <v>4993</v>
      </c>
      <c r="C15" s="2">
        <v>703</v>
      </c>
      <c r="D15" s="2">
        <v>247</v>
      </c>
      <c r="E15" s="2">
        <f t="shared" si="2"/>
        <v>950</v>
      </c>
      <c r="F15" s="8">
        <f t="shared" si="3"/>
        <v>0.19026637292209092</v>
      </c>
      <c r="G15" s="8"/>
      <c r="H15" s="8"/>
    </row>
    <row r="16" spans="1:12" ht="12.75">
      <c r="A16" t="s">
        <v>4</v>
      </c>
      <c r="B16" s="2">
        <v>5729</v>
      </c>
      <c r="C16" s="2">
        <v>509</v>
      </c>
      <c r="D16" s="2">
        <v>231</v>
      </c>
      <c r="E16" s="2">
        <f t="shared" si="2"/>
        <v>740</v>
      </c>
      <c r="F16" s="8">
        <f t="shared" si="3"/>
        <v>0.12916739396055157</v>
      </c>
      <c r="G16" s="8"/>
      <c r="H16" s="8"/>
      <c r="L16" s="1" t="s">
        <v>18</v>
      </c>
    </row>
    <row r="17" spans="1:8" ht="12.75">
      <c r="A17" t="s">
        <v>5</v>
      </c>
      <c r="B17" s="2">
        <v>662</v>
      </c>
      <c r="C17" s="2">
        <v>81</v>
      </c>
      <c r="D17" s="2">
        <v>41</v>
      </c>
      <c r="E17" s="2">
        <f t="shared" si="2"/>
        <v>122</v>
      </c>
      <c r="F17" s="8">
        <f t="shared" si="3"/>
        <v>0.18429003021148035</v>
      </c>
      <c r="G17" s="8"/>
      <c r="H17" s="8"/>
    </row>
    <row r="18" spans="1:18" s="1" customFormat="1" ht="12.75">
      <c r="A18" s="1" t="s">
        <v>6</v>
      </c>
      <c r="B18" s="3">
        <v>5899</v>
      </c>
      <c r="C18" s="3">
        <v>1281</v>
      </c>
      <c r="D18" s="3">
        <v>1023</v>
      </c>
      <c r="E18" s="3">
        <f t="shared" si="2"/>
        <v>2304</v>
      </c>
      <c r="F18" s="9">
        <f t="shared" si="3"/>
        <v>0.39057467367350396</v>
      </c>
      <c r="G18" s="9"/>
      <c r="H18" s="9"/>
      <c r="I18"/>
      <c r="J18"/>
      <c r="K18"/>
      <c r="L18"/>
      <c r="M18"/>
      <c r="N18"/>
      <c r="O18"/>
      <c r="P18"/>
      <c r="Q18"/>
      <c r="R18"/>
    </row>
    <row r="19" spans="1:14" ht="12.75">
      <c r="A19" t="s">
        <v>7</v>
      </c>
      <c r="B19" s="2">
        <f>SUM(B13:B18)</f>
        <v>40130</v>
      </c>
      <c r="C19" s="2">
        <f>SUM(C13:C18)</f>
        <v>4594</v>
      </c>
      <c r="D19" s="2">
        <f>SUM(D13:D18)</f>
        <v>2251</v>
      </c>
      <c r="E19" s="2">
        <f>SUM(E13:E18)</f>
        <v>6845</v>
      </c>
      <c r="F19" s="8">
        <f t="shared" si="3"/>
        <v>0.17057064540244207</v>
      </c>
      <c r="G19" s="8"/>
      <c r="H19" s="8">
        <v>0.05</v>
      </c>
      <c r="L19" s="2">
        <v>2000</v>
      </c>
      <c r="N19" t="s">
        <v>30</v>
      </c>
    </row>
    <row r="20" spans="6:8" ht="12.75">
      <c r="F20" s="8"/>
      <c r="G20" s="8"/>
      <c r="H20" s="8"/>
    </row>
    <row r="21" spans="6:8" ht="12.75">
      <c r="F21" s="8"/>
      <c r="G21" s="8"/>
      <c r="H21" s="8"/>
    </row>
    <row r="22" spans="1:12" ht="12.75">
      <c r="A22" t="s">
        <v>9</v>
      </c>
      <c r="B22" s="2">
        <v>3101</v>
      </c>
      <c r="C22" s="2">
        <v>164</v>
      </c>
      <c r="D22" s="2">
        <v>33</v>
      </c>
      <c r="E22" s="2">
        <f aca="true" t="shared" si="4" ref="E22:E27">C22+D22</f>
        <v>197</v>
      </c>
      <c r="F22" s="8">
        <f>(E22/B22)</f>
        <v>0.0635278942276685</v>
      </c>
      <c r="G22" s="8">
        <v>0.6</v>
      </c>
      <c r="H22" s="8">
        <v>0.34</v>
      </c>
      <c r="L22" s="2">
        <f aca="true" t="shared" si="5" ref="L22:L27">(H22*B22)</f>
        <v>1054.3400000000001</v>
      </c>
    </row>
    <row r="23" spans="1:12" ht="12.75">
      <c r="A23" t="s">
        <v>2</v>
      </c>
      <c r="B23" s="2">
        <v>19746</v>
      </c>
      <c r="C23" s="2">
        <v>529</v>
      </c>
      <c r="D23" s="2">
        <v>62</v>
      </c>
      <c r="E23" s="2">
        <f t="shared" si="4"/>
        <v>591</v>
      </c>
      <c r="F23" s="8">
        <f aca="true" t="shared" si="6" ref="F23:F28">(E23/B23)</f>
        <v>0.029930112427833486</v>
      </c>
      <c r="G23" s="8">
        <v>0.94</v>
      </c>
      <c r="H23" s="8">
        <v>0.03</v>
      </c>
      <c r="L23" s="2">
        <f t="shared" si="5"/>
        <v>592.38</v>
      </c>
    </row>
    <row r="24" spans="1:12" ht="12.75">
      <c r="A24" t="s">
        <v>3</v>
      </c>
      <c r="B24" s="2">
        <v>4993</v>
      </c>
      <c r="C24" s="2">
        <v>187</v>
      </c>
      <c r="D24" s="2">
        <v>48</v>
      </c>
      <c r="E24" s="2">
        <f t="shared" si="4"/>
        <v>235</v>
      </c>
      <c r="F24" s="8">
        <f t="shared" si="6"/>
        <v>0.04706589224914881</v>
      </c>
      <c r="G24" s="8">
        <v>0.65</v>
      </c>
      <c r="H24" s="8">
        <v>0.3</v>
      </c>
      <c r="L24" s="2">
        <f t="shared" si="5"/>
        <v>1497.8999999999999</v>
      </c>
    </row>
    <row r="25" spans="1:12" ht="12.75">
      <c r="A25" t="s">
        <v>4</v>
      </c>
      <c r="B25" s="2">
        <v>5729</v>
      </c>
      <c r="C25" s="2">
        <v>129</v>
      </c>
      <c r="D25" s="2">
        <v>34</v>
      </c>
      <c r="E25" s="2">
        <f t="shared" si="4"/>
        <v>163</v>
      </c>
      <c r="F25" s="8">
        <f t="shared" si="6"/>
        <v>0.028451736777797172</v>
      </c>
      <c r="G25" s="8">
        <v>0.89</v>
      </c>
      <c r="H25" s="8">
        <v>0.08</v>
      </c>
      <c r="L25" s="2">
        <f t="shared" si="5"/>
        <v>458.32</v>
      </c>
    </row>
    <row r="26" spans="1:12" ht="12.75">
      <c r="A26" t="s">
        <v>5</v>
      </c>
      <c r="B26" s="2">
        <v>662</v>
      </c>
      <c r="C26" s="2">
        <v>24</v>
      </c>
      <c r="D26" s="2">
        <v>6</v>
      </c>
      <c r="E26" s="2">
        <f t="shared" si="4"/>
        <v>30</v>
      </c>
      <c r="F26" s="8">
        <f t="shared" si="6"/>
        <v>0.045317220543806644</v>
      </c>
      <c r="G26" s="8">
        <v>0.55</v>
      </c>
      <c r="H26" s="8">
        <v>0.4</v>
      </c>
      <c r="L26" s="2">
        <f t="shared" si="5"/>
        <v>264.8</v>
      </c>
    </row>
    <row r="27" spans="1:18" s="1" customFormat="1" ht="12.75">
      <c r="A27" s="1" t="s">
        <v>6</v>
      </c>
      <c r="B27" s="3">
        <v>5899</v>
      </c>
      <c r="C27" s="3">
        <v>517</v>
      </c>
      <c r="D27" s="3">
        <v>137</v>
      </c>
      <c r="E27" s="3">
        <f t="shared" si="4"/>
        <v>654</v>
      </c>
      <c r="F27" s="9">
        <f t="shared" si="6"/>
        <v>0.11086624851669774</v>
      </c>
      <c r="G27" s="9">
        <v>0.85</v>
      </c>
      <c r="H27" s="9">
        <v>0.04</v>
      </c>
      <c r="I27"/>
      <c r="J27"/>
      <c r="K27"/>
      <c r="L27" s="3">
        <f t="shared" si="5"/>
        <v>235.96</v>
      </c>
      <c r="M27"/>
      <c r="N27"/>
      <c r="O27"/>
      <c r="P27"/>
      <c r="Q27"/>
      <c r="R27"/>
    </row>
    <row r="28" spans="1:12" ht="12.75">
      <c r="A28" t="s">
        <v>7</v>
      </c>
      <c r="B28" s="2">
        <f>SUM(B22:B27)</f>
        <v>40130</v>
      </c>
      <c r="C28" s="2">
        <f>SUM(C22:C27)</f>
        <v>1550</v>
      </c>
      <c r="D28" s="2">
        <f>SUM(D22:D27)</f>
        <v>320</v>
      </c>
      <c r="E28" s="2">
        <f>SUM(E22:E27)</f>
        <v>1870</v>
      </c>
      <c r="F28" s="8">
        <f t="shared" si="6"/>
        <v>0.046598554697233986</v>
      </c>
      <c r="G28" s="8"/>
      <c r="H28" s="8">
        <f>(L28/B28)</f>
        <v>0.10226015449788188</v>
      </c>
      <c r="J28" s="6"/>
      <c r="K28" s="6"/>
      <c r="L28" s="2">
        <f>SUM(L22:L27)</f>
        <v>4103.7</v>
      </c>
    </row>
    <row r="29" spans="2:12" ht="12.75">
      <c r="B29" s="2"/>
      <c r="C29" s="2"/>
      <c r="D29" s="2"/>
      <c r="E29" s="2"/>
      <c r="F29" s="8"/>
      <c r="G29" s="8"/>
      <c r="H29" s="8"/>
      <c r="J29" s="6"/>
      <c r="K29" s="6"/>
      <c r="L29" s="6"/>
    </row>
    <row r="30" spans="2:12" ht="12.75">
      <c r="B30" s="2"/>
      <c r="C30" s="2"/>
      <c r="D30" s="2"/>
      <c r="E30" s="2"/>
      <c r="F30" s="8"/>
      <c r="G30" s="8"/>
      <c r="H30" s="8"/>
      <c r="J30" s="6"/>
      <c r="K30" s="6"/>
      <c r="L30" s="6"/>
    </row>
    <row r="31" spans="1:6" ht="12.75">
      <c r="A31" t="s">
        <v>28</v>
      </c>
      <c r="B31" s="2">
        <v>3101</v>
      </c>
      <c r="C31" s="2">
        <v>151</v>
      </c>
      <c r="D31" s="2">
        <v>40</v>
      </c>
      <c r="E31" s="2">
        <f aca="true" t="shared" si="7" ref="E31:E36">C31+D31</f>
        <v>191</v>
      </c>
      <c r="F31" s="8">
        <f>(E31/B31)</f>
        <v>0.06159303450499839</v>
      </c>
    </row>
    <row r="32" spans="1:6" ht="12.75">
      <c r="A32" t="s">
        <v>2</v>
      </c>
      <c r="B32" s="2">
        <v>19746</v>
      </c>
      <c r="C32" s="2">
        <v>477</v>
      </c>
      <c r="D32" s="2">
        <v>82</v>
      </c>
      <c r="E32" s="2">
        <f t="shared" si="7"/>
        <v>559</v>
      </c>
      <c r="F32" s="8">
        <f aca="true" t="shared" si="8" ref="F32:F37">(E32/B32)</f>
        <v>0.028309531044262128</v>
      </c>
    </row>
    <row r="33" spans="1:6" ht="12.75">
      <c r="A33" t="s">
        <v>3</v>
      </c>
      <c r="B33" s="2">
        <v>4993</v>
      </c>
      <c r="C33" s="2">
        <v>161</v>
      </c>
      <c r="D33" s="2">
        <v>62</v>
      </c>
      <c r="E33" s="2">
        <f t="shared" si="7"/>
        <v>223</v>
      </c>
      <c r="F33" s="8">
        <f t="shared" si="8"/>
        <v>0.04466252753855397</v>
      </c>
    </row>
    <row r="34" spans="1:6" ht="12.75">
      <c r="A34" t="s">
        <v>4</v>
      </c>
      <c r="B34" s="2">
        <v>5729</v>
      </c>
      <c r="C34" s="2">
        <v>98</v>
      </c>
      <c r="D34" s="2">
        <v>31</v>
      </c>
      <c r="E34" s="2">
        <f t="shared" si="7"/>
        <v>129</v>
      </c>
      <c r="F34" s="8">
        <f t="shared" si="8"/>
        <v>0.022517018676906964</v>
      </c>
    </row>
    <row r="35" spans="1:6" ht="12.75">
      <c r="A35" t="s">
        <v>5</v>
      </c>
      <c r="B35" s="2">
        <v>662</v>
      </c>
      <c r="C35" s="2">
        <v>23</v>
      </c>
      <c r="D35" s="2">
        <v>6</v>
      </c>
      <c r="E35" s="2">
        <f t="shared" si="7"/>
        <v>29</v>
      </c>
      <c r="F35" s="8">
        <f t="shared" si="8"/>
        <v>0.04380664652567976</v>
      </c>
    </row>
    <row r="36" spans="1:18" s="1" customFormat="1" ht="12.75">
      <c r="A36" s="1" t="s">
        <v>6</v>
      </c>
      <c r="B36" s="3">
        <v>5899</v>
      </c>
      <c r="C36" s="3">
        <v>488</v>
      </c>
      <c r="D36" s="3">
        <v>140</v>
      </c>
      <c r="E36" s="3">
        <f t="shared" si="7"/>
        <v>628</v>
      </c>
      <c r="F36" s="9">
        <f t="shared" si="8"/>
        <v>0.10645872181725716</v>
      </c>
      <c r="G36"/>
      <c r="H36"/>
      <c r="I36"/>
      <c r="J36"/>
      <c r="K36"/>
      <c r="L36"/>
      <c r="M36"/>
      <c r="N36"/>
      <c r="O36"/>
      <c r="P36"/>
      <c r="Q36"/>
      <c r="R36"/>
    </row>
    <row r="37" spans="1:6" ht="12.75">
      <c r="A37" t="s">
        <v>7</v>
      </c>
      <c r="B37" s="2">
        <f>SUM(B31:B36)</f>
        <v>40130</v>
      </c>
      <c r="C37" s="2">
        <f>SUM(C31:C36)</f>
        <v>1398</v>
      </c>
      <c r="D37" s="2">
        <f>SUM(D31:D36)</f>
        <v>361</v>
      </c>
      <c r="E37" s="2">
        <f>SUM(E31:E36)</f>
        <v>1759</v>
      </c>
      <c r="F37" s="8">
        <f t="shared" si="8"/>
        <v>0.043832544231248445</v>
      </c>
    </row>
    <row r="38" spans="2:12" ht="12.75">
      <c r="B38" s="2"/>
      <c r="C38" s="2"/>
      <c r="D38" s="2"/>
      <c r="E38" s="2"/>
      <c r="F38" s="8"/>
      <c r="G38" s="8"/>
      <c r="H38" s="8"/>
      <c r="J38" s="6"/>
      <c r="K38" s="6"/>
      <c r="L38" s="6"/>
    </row>
    <row r="39" spans="2:12" ht="12.75">
      <c r="B39" s="2"/>
      <c r="C39" s="2"/>
      <c r="D39" s="2"/>
      <c r="E39" s="2"/>
      <c r="F39" s="8"/>
      <c r="G39" s="8"/>
      <c r="H39" s="8"/>
      <c r="J39" s="6"/>
      <c r="K39" s="6"/>
      <c r="L39" s="6"/>
    </row>
    <row r="40" spans="1:12" s="1" customFormat="1" ht="12.75">
      <c r="A40" s="1" t="s">
        <v>20</v>
      </c>
      <c r="F40" s="9"/>
      <c r="G40" s="9"/>
      <c r="H40" s="9"/>
      <c r="J40" s="1" t="s">
        <v>16</v>
      </c>
      <c r="K40" s="1" t="s">
        <v>17</v>
      </c>
      <c r="L40" s="1" t="s">
        <v>18</v>
      </c>
    </row>
    <row r="41" spans="1:12" ht="12.75">
      <c r="A41" t="s">
        <v>21</v>
      </c>
      <c r="B41" s="2">
        <v>3101</v>
      </c>
      <c r="C41" s="2">
        <v>370</v>
      </c>
      <c r="D41" s="2">
        <v>40</v>
      </c>
      <c r="E41" s="2">
        <f aca="true" t="shared" si="9" ref="E41:E46">C41+D41</f>
        <v>410</v>
      </c>
      <c r="F41" s="8">
        <f>(E41/B41)</f>
        <v>0.13221541438245726</v>
      </c>
      <c r="G41" s="8">
        <v>0.5</v>
      </c>
      <c r="H41" s="8">
        <v>0.37</v>
      </c>
      <c r="J41" s="2">
        <f aca="true" t="shared" si="10" ref="J41:J46">E41</f>
        <v>410</v>
      </c>
      <c r="K41" s="2">
        <f aca="true" t="shared" si="11" ref="K41:K46">(G41*B41)</f>
        <v>1550.5</v>
      </c>
      <c r="L41" s="2">
        <f aca="true" t="shared" si="12" ref="L41:L46">(H41*B41)</f>
        <v>1147.37</v>
      </c>
    </row>
    <row r="42" spans="1:12" ht="12.75">
      <c r="A42" t="s">
        <v>2</v>
      </c>
      <c r="B42" s="2">
        <v>19746</v>
      </c>
      <c r="C42" s="2">
        <v>1400</v>
      </c>
      <c r="D42" s="2">
        <v>850</v>
      </c>
      <c r="E42" s="2">
        <f t="shared" si="9"/>
        <v>2250</v>
      </c>
      <c r="F42" s="8">
        <f aca="true" t="shared" si="13" ref="F42:F47">(E42/B42)</f>
        <v>0.11394712853236098</v>
      </c>
      <c r="G42" s="8">
        <v>0.84</v>
      </c>
      <c r="H42" s="8">
        <v>0.05</v>
      </c>
      <c r="J42" s="2">
        <f t="shared" si="10"/>
        <v>2250</v>
      </c>
      <c r="K42" s="2">
        <f t="shared" si="11"/>
        <v>16586.64</v>
      </c>
      <c r="L42" s="2">
        <f t="shared" si="12"/>
        <v>987.3000000000001</v>
      </c>
    </row>
    <row r="43" spans="1:12" ht="12.75">
      <c r="A43" t="s">
        <v>3</v>
      </c>
      <c r="B43" s="2">
        <v>4993</v>
      </c>
      <c r="C43" s="2">
        <v>600</v>
      </c>
      <c r="D43" s="2">
        <v>200</v>
      </c>
      <c r="E43" s="2">
        <f t="shared" si="9"/>
        <v>800</v>
      </c>
      <c r="F43" s="8">
        <f t="shared" si="13"/>
        <v>0.1602243140396555</v>
      </c>
      <c r="G43" s="8">
        <v>0.5</v>
      </c>
      <c r="H43" s="8">
        <v>0.34</v>
      </c>
      <c r="J43" s="2">
        <f t="shared" si="10"/>
        <v>800</v>
      </c>
      <c r="K43" s="2">
        <f t="shared" si="11"/>
        <v>2496.5</v>
      </c>
      <c r="L43" s="2">
        <f t="shared" si="12"/>
        <v>1697.6200000000001</v>
      </c>
    </row>
    <row r="44" spans="1:12" ht="12.75">
      <c r="A44" t="s">
        <v>4</v>
      </c>
      <c r="B44" s="2">
        <v>5729</v>
      </c>
      <c r="C44" s="2">
        <v>550</v>
      </c>
      <c r="D44" s="2">
        <v>350</v>
      </c>
      <c r="E44" s="2">
        <f t="shared" si="9"/>
        <v>900</v>
      </c>
      <c r="F44" s="8">
        <f t="shared" si="13"/>
        <v>0.15709547914121139</v>
      </c>
      <c r="G44" s="8">
        <v>0.75</v>
      </c>
      <c r="H44" s="8">
        <v>0.09</v>
      </c>
      <c r="J44" s="2">
        <f t="shared" si="10"/>
        <v>900</v>
      </c>
      <c r="K44" s="2">
        <f t="shared" si="11"/>
        <v>4296.75</v>
      </c>
      <c r="L44" s="2">
        <f t="shared" si="12"/>
        <v>515.61</v>
      </c>
    </row>
    <row r="45" spans="1:18" s="6" customFormat="1" ht="12.75">
      <c r="A45" s="6" t="s">
        <v>5</v>
      </c>
      <c r="B45" s="7">
        <v>662</v>
      </c>
      <c r="C45" s="7">
        <v>30</v>
      </c>
      <c r="D45" s="7">
        <v>10</v>
      </c>
      <c r="E45" s="7">
        <f t="shared" si="9"/>
        <v>40</v>
      </c>
      <c r="F45" s="10">
        <f t="shared" si="13"/>
        <v>0.06042296072507553</v>
      </c>
      <c r="G45" s="10">
        <v>0.5</v>
      </c>
      <c r="H45" s="10">
        <v>0.44</v>
      </c>
      <c r="I45"/>
      <c r="J45" s="2">
        <f t="shared" si="10"/>
        <v>40</v>
      </c>
      <c r="K45" s="2">
        <f t="shared" si="11"/>
        <v>331</v>
      </c>
      <c r="L45" s="2">
        <f t="shared" si="12"/>
        <v>291.28000000000003</v>
      </c>
      <c r="M45"/>
      <c r="N45"/>
      <c r="O45"/>
      <c r="P45"/>
      <c r="Q45"/>
      <c r="R45"/>
    </row>
    <row r="46" spans="1:18" s="4" customFormat="1" ht="13.5" thickBot="1">
      <c r="A46" s="4" t="s">
        <v>6</v>
      </c>
      <c r="B46" s="5">
        <v>5899</v>
      </c>
      <c r="C46" s="5">
        <v>1050</v>
      </c>
      <c r="D46" s="5">
        <v>550</v>
      </c>
      <c r="E46" s="5">
        <f t="shared" si="9"/>
        <v>1600</v>
      </c>
      <c r="F46" s="11">
        <f t="shared" si="13"/>
        <v>0.27123241227326667</v>
      </c>
      <c r="G46" s="11">
        <v>0.68</v>
      </c>
      <c r="H46" s="11">
        <v>0.05</v>
      </c>
      <c r="I46"/>
      <c r="J46" s="3">
        <f t="shared" si="10"/>
        <v>1600</v>
      </c>
      <c r="K46" s="3">
        <f t="shared" si="11"/>
        <v>4011.32</v>
      </c>
      <c r="L46" s="3">
        <f t="shared" si="12"/>
        <v>294.95</v>
      </c>
      <c r="M46"/>
      <c r="N46"/>
      <c r="O46"/>
      <c r="P46"/>
      <c r="Q46"/>
      <c r="R46"/>
    </row>
    <row r="47" spans="1:12" ht="12.75">
      <c r="A47" t="s">
        <v>7</v>
      </c>
      <c r="B47" s="2">
        <f>SUM(B41:B46)</f>
        <v>40130</v>
      </c>
      <c r="C47" s="2">
        <f>SUM(C41:C46)</f>
        <v>4000</v>
      </c>
      <c r="D47" s="2">
        <f>SUM(D41:D46)</f>
        <v>2000</v>
      </c>
      <c r="E47" s="2">
        <f>SUM(E41:E46)</f>
        <v>6000</v>
      </c>
      <c r="F47" s="8">
        <f t="shared" si="13"/>
        <v>0.149514079242462</v>
      </c>
      <c r="G47" s="8">
        <f>(K47/B47)</f>
        <v>0.729447047096935</v>
      </c>
      <c r="H47" s="8">
        <f>(L47/B47)</f>
        <v>0.12295365063543481</v>
      </c>
      <c r="J47" s="2">
        <f>SUM(J41:J46)</f>
        <v>6000</v>
      </c>
      <c r="K47" s="2">
        <f>SUM(K41:K46)</f>
        <v>29272.71</v>
      </c>
      <c r="L47" s="2">
        <f>SUM(L41:L46)</f>
        <v>4934.129999999999</v>
      </c>
    </row>
    <row r="49" ht="12.75">
      <c r="N49" s="14" t="s">
        <v>25</v>
      </c>
    </row>
    <row r="50" spans="1:14" s="1" customFormat="1" ht="12.75">
      <c r="A50" s="13" t="s">
        <v>24</v>
      </c>
      <c r="N50" s="13" t="s">
        <v>26</v>
      </c>
    </row>
    <row r="51" spans="1:15" ht="12.75">
      <c r="A51" t="s">
        <v>22</v>
      </c>
      <c r="B51" s="2">
        <v>3101</v>
      </c>
      <c r="C51" s="2">
        <f>C41+O51</f>
        <v>430</v>
      </c>
      <c r="D51" s="2">
        <v>40</v>
      </c>
      <c r="E51" s="2">
        <f aca="true" t="shared" si="14" ref="E51:E56">C51+D51</f>
        <v>470</v>
      </c>
      <c r="F51" s="8">
        <f>(E51/B51)</f>
        <v>0.15156401160915833</v>
      </c>
      <c r="G51" s="8">
        <v>0.5</v>
      </c>
      <c r="H51" s="8">
        <v>0.35</v>
      </c>
      <c r="J51" s="2">
        <f aca="true" t="shared" si="15" ref="J51:J56">E51</f>
        <v>470</v>
      </c>
      <c r="K51" s="2">
        <f aca="true" t="shared" si="16" ref="K51:K56">(G51*B51)</f>
        <v>1550.5</v>
      </c>
      <c r="L51" s="2">
        <f aca="true" t="shared" si="17" ref="L51:L56">(H51*B51)</f>
        <v>1085.35</v>
      </c>
      <c r="N51" s="15">
        <f>(L41/L47*250)</f>
        <v>58.134362086122586</v>
      </c>
      <c r="O51">
        <v>60</v>
      </c>
    </row>
    <row r="52" spans="1:15" ht="12.75">
      <c r="A52" t="s">
        <v>2</v>
      </c>
      <c r="B52" s="2">
        <v>19746</v>
      </c>
      <c r="C52" s="2">
        <f>C42+O52+100</f>
        <v>1550</v>
      </c>
      <c r="D52" s="2">
        <v>1000</v>
      </c>
      <c r="E52" s="2">
        <f t="shared" si="14"/>
        <v>2550</v>
      </c>
      <c r="F52" s="8">
        <f aca="true" t="shared" si="18" ref="F52:F57">(E52/B52)</f>
        <v>0.12914007900334246</v>
      </c>
      <c r="G52" s="8">
        <v>0.83</v>
      </c>
      <c r="H52" s="8">
        <v>0.04</v>
      </c>
      <c r="J52" s="2">
        <f t="shared" si="15"/>
        <v>2550</v>
      </c>
      <c r="K52" s="2">
        <f t="shared" si="16"/>
        <v>16389.18</v>
      </c>
      <c r="L52" s="2">
        <f t="shared" si="17"/>
        <v>789.84</v>
      </c>
      <c r="N52" s="15">
        <f>(L42/L47*250)</f>
        <v>50.02401639194753</v>
      </c>
      <c r="O52">
        <v>50</v>
      </c>
    </row>
    <row r="53" spans="1:15" ht="12.75">
      <c r="A53" t="s">
        <v>3</v>
      </c>
      <c r="B53" s="2">
        <v>4993</v>
      </c>
      <c r="C53" s="2">
        <f>C43+O53</f>
        <v>685</v>
      </c>
      <c r="D53" s="2">
        <v>200</v>
      </c>
      <c r="E53" s="2">
        <f t="shared" si="14"/>
        <v>885</v>
      </c>
      <c r="F53" s="8">
        <f t="shared" si="18"/>
        <v>0.1772481474063689</v>
      </c>
      <c r="G53" s="8">
        <v>0.5</v>
      </c>
      <c r="H53" s="8">
        <v>0.32</v>
      </c>
      <c r="J53" s="2">
        <f t="shared" si="15"/>
        <v>885</v>
      </c>
      <c r="K53" s="2">
        <f t="shared" si="16"/>
        <v>2496.5</v>
      </c>
      <c r="L53" s="2">
        <f t="shared" si="17"/>
        <v>1597.76</v>
      </c>
      <c r="N53" s="15">
        <f>(L43/L47*250)</f>
        <v>86.01415041760151</v>
      </c>
      <c r="O53">
        <v>85</v>
      </c>
    </row>
    <row r="54" spans="1:15" ht="12.75">
      <c r="A54" t="s">
        <v>4</v>
      </c>
      <c r="B54" s="2">
        <v>5729</v>
      </c>
      <c r="C54" s="2">
        <f>C44+O54+25</f>
        <v>600</v>
      </c>
      <c r="D54" s="2">
        <v>500</v>
      </c>
      <c r="E54" s="2">
        <f t="shared" si="14"/>
        <v>1100</v>
      </c>
      <c r="F54" s="8">
        <f t="shared" si="18"/>
        <v>0.19200558561703612</v>
      </c>
      <c r="G54" s="8">
        <v>0.72</v>
      </c>
      <c r="H54" s="8">
        <v>0.09</v>
      </c>
      <c r="J54" s="2">
        <f t="shared" si="15"/>
        <v>1100</v>
      </c>
      <c r="K54" s="2">
        <f t="shared" si="16"/>
        <v>4124.88</v>
      </c>
      <c r="L54" s="2">
        <f t="shared" si="17"/>
        <v>515.61</v>
      </c>
      <c r="N54" s="15">
        <f>(L44/L47*250)</f>
        <v>26.12466635455491</v>
      </c>
      <c r="O54">
        <v>25</v>
      </c>
    </row>
    <row r="55" spans="1:18" s="6" customFormat="1" ht="12.75">
      <c r="A55" s="6" t="s">
        <v>5</v>
      </c>
      <c r="B55" s="7">
        <v>662</v>
      </c>
      <c r="C55" s="2">
        <f>C45+O55</f>
        <v>45</v>
      </c>
      <c r="D55" s="7">
        <v>10</v>
      </c>
      <c r="E55" s="7">
        <f t="shared" si="14"/>
        <v>55</v>
      </c>
      <c r="F55" s="10">
        <f t="shared" si="18"/>
        <v>0.08308157099697885</v>
      </c>
      <c r="G55" s="10">
        <v>0.5</v>
      </c>
      <c r="H55" s="10">
        <v>0.42</v>
      </c>
      <c r="I55"/>
      <c r="J55" s="2">
        <f t="shared" si="15"/>
        <v>55</v>
      </c>
      <c r="K55" s="2">
        <f t="shared" si="16"/>
        <v>331</v>
      </c>
      <c r="L55" s="2">
        <f t="shared" si="17"/>
        <v>278.03999999999996</v>
      </c>
      <c r="M55"/>
      <c r="N55" s="15">
        <f>(L45/L47*250)</f>
        <v>14.758427524203865</v>
      </c>
      <c r="O55">
        <v>15</v>
      </c>
      <c r="P55"/>
      <c r="Q55"/>
      <c r="R55"/>
    </row>
    <row r="56" spans="1:18" s="4" customFormat="1" ht="13.5" thickBot="1">
      <c r="A56" s="4" t="s">
        <v>6</v>
      </c>
      <c r="B56" s="5">
        <v>5899</v>
      </c>
      <c r="C56" s="5">
        <f>C46+O56+125</f>
        <v>1190</v>
      </c>
      <c r="D56" s="5">
        <v>750</v>
      </c>
      <c r="E56" s="5">
        <f t="shared" si="14"/>
        <v>1940</v>
      </c>
      <c r="F56" s="11">
        <f t="shared" si="18"/>
        <v>0.32886929988133584</v>
      </c>
      <c r="G56" s="11">
        <v>0.62</v>
      </c>
      <c r="H56" s="11">
        <v>0.05</v>
      </c>
      <c r="I56"/>
      <c r="J56" s="3">
        <f t="shared" si="15"/>
        <v>1940</v>
      </c>
      <c r="K56" s="3">
        <f t="shared" si="16"/>
        <v>3657.38</v>
      </c>
      <c r="L56" s="3">
        <f t="shared" si="17"/>
        <v>294.95</v>
      </c>
      <c r="M56"/>
      <c r="N56" s="16">
        <f>(L46/L47*250)</f>
        <v>14.944377225569657</v>
      </c>
      <c r="O56" s="1">
        <v>15</v>
      </c>
      <c r="P56"/>
      <c r="Q56"/>
      <c r="R56"/>
    </row>
    <row r="57" spans="1:15" ht="12.75">
      <c r="A57" t="s">
        <v>7</v>
      </c>
      <c r="B57" s="2">
        <f>SUM(B51:B56)</f>
        <v>40130</v>
      </c>
      <c r="C57" s="2">
        <f>SUM(C51:C56)</f>
        <v>4500</v>
      </c>
      <c r="D57" s="2">
        <f>SUM(D51:D56)</f>
        <v>2500</v>
      </c>
      <c r="E57" s="2">
        <f>SUM(E51:E56)</f>
        <v>7000</v>
      </c>
      <c r="F57" s="8">
        <f t="shared" si="18"/>
        <v>0.174433092449539</v>
      </c>
      <c r="G57" s="8">
        <f>(K57/B57)</f>
        <v>0.7114238724146524</v>
      </c>
      <c r="H57" s="8">
        <f>(L57/B57)</f>
        <v>0.1136693246947421</v>
      </c>
      <c r="J57" s="2">
        <f>SUM(J51:J56)</f>
        <v>7000</v>
      </c>
      <c r="K57" s="2">
        <f>SUM(K51:K56)</f>
        <v>28549.440000000002</v>
      </c>
      <c r="L57" s="2">
        <f>SUM(L51:L56)</f>
        <v>4561.55</v>
      </c>
      <c r="M57" s="2"/>
      <c r="N57" s="15">
        <f>SUM(N51:N56)</f>
        <v>250.00000000000006</v>
      </c>
      <c r="O57" s="15">
        <f>SUM(O51:O56)</f>
        <v>250</v>
      </c>
    </row>
    <row r="59" s="12" customFormat="1" ht="12.75">
      <c r="A59" s="12" t="s">
        <v>31</v>
      </c>
    </row>
    <row r="60" s="12" customFormat="1" ht="12.75">
      <c r="A60" s="12" t="s">
        <v>29</v>
      </c>
    </row>
    <row r="61" s="12" customFormat="1" ht="12.75">
      <c r="A61" s="12" t="s">
        <v>23</v>
      </c>
    </row>
    <row r="62" s="12" customFormat="1" ht="12.75">
      <c r="B62" s="12" t="s">
        <v>27</v>
      </c>
    </row>
  </sheetData>
  <sheetProtection/>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Brandeis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Brian Donahue</cp:lastModifiedBy>
  <cp:lastPrinted>2009-11-16T14:40:52Z</cp:lastPrinted>
  <dcterms:created xsi:type="dcterms:W3CDTF">2009-11-11T17:59:29Z</dcterms:created>
  <dcterms:modified xsi:type="dcterms:W3CDTF">2014-08-19T14:14:38Z</dcterms:modified>
  <cp:category/>
  <cp:version/>
  <cp:contentType/>
  <cp:contentStatus/>
</cp:coreProperties>
</file>